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 (Veritus Group)\Major Gift Academy\MGA for MGOs\Content\Modules\Module 4\"/>
    </mc:Choice>
  </mc:AlternateContent>
  <bookViews>
    <workbookView xWindow="0" yWindow="0" windowWidth="28800" windowHeight="13040" tabRatio="656"/>
  </bookViews>
  <sheets>
    <sheet name="Donor Impact Portfolio" sheetId="3" r:id="rId1"/>
    <sheet name="DIP Definitions" sheetId="4" r:id="rId2"/>
  </sheets>
  <definedNames>
    <definedName name="_xlnm.Print_Area" localSheetId="0">'Donor Impact Portfolio'!$A$2:$J$44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3" l="1"/>
  <c r="G30" i="4" l="1"/>
  <c r="G31" i="4" s="1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35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B35" i="3" l="1"/>
  <c r="B37" i="3" s="1"/>
  <c r="J43" i="3"/>
  <c r="G35" i="3"/>
  <c r="H35" i="3"/>
  <c r="F35" i="3"/>
  <c r="D10" i="3" l="1"/>
  <c r="C10" i="3" s="1"/>
  <c r="D29" i="3"/>
  <c r="C29" i="3" s="1"/>
  <c r="D27" i="3"/>
  <c r="C27" i="3" s="1"/>
  <c r="D25" i="3"/>
  <c r="C25" i="3" s="1"/>
  <c r="D21" i="3"/>
  <c r="C21" i="3" s="1"/>
  <c r="D12" i="3"/>
  <c r="C12" i="3" s="1"/>
  <c r="D11" i="3"/>
  <c r="C11" i="3" s="1"/>
  <c r="D30" i="3"/>
  <c r="C30" i="3" s="1"/>
  <c r="D31" i="3"/>
  <c r="C31" i="3" s="1"/>
  <c r="D23" i="3"/>
  <c r="C23" i="3" s="1"/>
  <c r="D28" i="3"/>
  <c r="C28" i="3" s="1"/>
  <c r="D26" i="3"/>
  <c r="C26" i="3" s="1"/>
  <c r="D24" i="3"/>
  <c r="C24" i="3" s="1"/>
  <c r="D22" i="3"/>
  <c r="C22" i="3" s="1"/>
  <c r="D20" i="3"/>
  <c r="C20" i="3" s="1"/>
  <c r="D19" i="3"/>
  <c r="C19" i="3" s="1"/>
  <c r="D18" i="3"/>
  <c r="C18" i="3" s="1"/>
  <c r="D17" i="3"/>
  <c r="C17" i="3" s="1"/>
  <c r="D16" i="3"/>
  <c r="C16" i="3" s="1"/>
  <c r="D15" i="3"/>
  <c r="C15" i="3" s="1"/>
  <c r="D14" i="3"/>
  <c r="C14" i="3" s="1"/>
  <c r="D13" i="3"/>
  <c r="C13" i="3" s="1"/>
  <c r="D9" i="3"/>
  <c r="C9" i="3" s="1"/>
  <c r="D8" i="3"/>
  <c r="C8" i="3" s="1"/>
  <c r="D7" i="3"/>
  <c r="C7" i="3" s="1"/>
  <c r="D6" i="3"/>
  <c r="C6" i="3" s="1"/>
  <c r="D5" i="3"/>
  <c r="E8" i="3" l="1"/>
  <c r="E15" i="3"/>
  <c r="E26" i="3"/>
  <c r="E30" i="3"/>
  <c r="E9" i="3"/>
  <c r="E16" i="3"/>
  <c r="E20" i="3"/>
  <c r="E28" i="3"/>
  <c r="E11" i="3"/>
  <c r="E27" i="3"/>
  <c r="E6" i="3"/>
  <c r="E13" i="3"/>
  <c r="E17" i="3"/>
  <c r="E22" i="3"/>
  <c r="E23" i="3"/>
  <c r="E12" i="3"/>
  <c r="E29" i="3"/>
  <c r="E7" i="3"/>
  <c r="E14" i="3"/>
  <c r="E18" i="3"/>
  <c r="E24" i="3"/>
  <c r="E31" i="3"/>
  <c r="E21" i="3"/>
  <c r="E10" i="3"/>
  <c r="E19" i="3"/>
  <c r="E25" i="3"/>
  <c r="C5" i="3"/>
  <c r="E5" i="3" s="1"/>
  <c r="D35" i="3"/>
  <c r="J35" i="3" l="1"/>
  <c r="J44" i="3" s="1"/>
  <c r="C35" i="3"/>
</calcChain>
</file>

<file path=xl/sharedStrings.xml><?xml version="1.0" encoding="utf-8"?>
<sst xmlns="http://schemas.openxmlformats.org/spreadsheetml/2006/main" count="116" uniqueCount="66">
  <si>
    <t>Direct Mail</t>
  </si>
  <si>
    <t>Budget</t>
  </si>
  <si>
    <t>Need</t>
  </si>
  <si>
    <t>FR Need</t>
  </si>
  <si>
    <t>Sub-Total</t>
  </si>
  <si>
    <t>Overhead</t>
  </si>
  <si>
    <t>Allocation</t>
  </si>
  <si>
    <t>FR</t>
  </si>
  <si>
    <t>Pr Yr</t>
  </si>
  <si>
    <t>Surplus*</t>
  </si>
  <si>
    <t>Program Total</t>
  </si>
  <si>
    <t>Overhead Total</t>
  </si>
  <si>
    <t>White Mail - Unit Donations</t>
  </si>
  <si>
    <t>REVENUE SOURCES</t>
  </si>
  <si>
    <t>Events</t>
  </si>
  <si>
    <t>Online</t>
  </si>
  <si>
    <t>Print Media</t>
  </si>
  <si>
    <t>Unidentified Funds To Raise</t>
  </si>
  <si>
    <t>Identified Funds To Raise</t>
  </si>
  <si>
    <t>Programs + Overhead</t>
  </si>
  <si>
    <t>Program</t>
  </si>
  <si>
    <t>Program X</t>
  </si>
  <si>
    <t>Revenue</t>
  </si>
  <si>
    <t>Gifts</t>
  </si>
  <si>
    <t>in Kind</t>
  </si>
  <si>
    <t>% OH</t>
  </si>
  <si>
    <t>Total</t>
  </si>
  <si>
    <t>Expenses</t>
  </si>
  <si>
    <t>Revenues</t>
  </si>
  <si>
    <t>Column</t>
  </si>
  <si>
    <t>Row</t>
  </si>
  <si>
    <t>Title</t>
  </si>
  <si>
    <t xml:space="preserve">Definition </t>
  </si>
  <si>
    <t>A</t>
  </si>
  <si>
    <t xml:space="preserve">Programs &amp; Overhead </t>
  </si>
  <si>
    <t xml:space="preserve">Programs/services within the origanization </t>
  </si>
  <si>
    <t>B</t>
  </si>
  <si>
    <t>C</t>
  </si>
  <si>
    <t>Overhead Allocation</t>
  </si>
  <si>
    <t xml:space="preserve">Overhead amount associated with each program listed in Column A </t>
  </si>
  <si>
    <t>D</t>
  </si>
  <si>
    <t>% OH Allocation</t>
  </si>
  <si>
    <t>E</t>
  </si>
  <si>
    <t xml:space="preserve">Budget + Overhead Allocation= Total </t>
  </si>
  <si>
    <t>F</t>
  </si>
  <si>
    <t>Gifts in Kind</t>
  </si>
  <si>
    <t xml:space="preserve">Expenses </t>
  </si>
  <si>
    <t>2 &amp; 3</t>
  </si>
  <si>
    <t>G</t>
  </si>
  <si>
    <t>Donated goods, services, products, etc that you do not need to purchase due to the in-kind donation</t>
  </si>
  <si>
    <t>PR YR Surplus</t>
  </si>
  <si>
    <t>Unspent funding from previous year/funds given that were not spent fully (Example-You received a grant for $100,000 for after school programming.  You only spent $75,000.  The PR YR Surplus=$25,000.)</t>
  </si>
  <si>
    <t>Committed</t>
  </si>
  <si>
    <t>H</t>
  </si>
  <si>
    <t>Committed Revenue</t>
  </si>
  <si>
    <t xml:space="preserve">Represents the amount that needs raised.  This is calculated by taking the expenses - revenues= Fundraising Need (FR Need) </t>
  </si>
  <si>
    <t>Column B total of program expenses</t>
  </si>
  <si>
    <t>Column C total of overhead expenses</t>
  </si>
  <si>
    <t>I</t>
  </si>
  <si>
    <t>2&amp;3</t>
  </si>
  <si>
    <t>Represents the Gifts In Kind + PR YR Surplus + Committed Revenue</t>
  </si>
  <si>
    <t>J</t>
  </si>
  <si>
    <t xml:space="preserve">This section can serve as a quick guide for development directors interested in seeing the revenue sources segmented out in categories.  </t>
  </si>
  <si>
    <t>Expenses to run the program(s) listed in Column A</t>
  </si>
  <si>
    <t>Determines what % of the overall budget is overhead.  Calculated by taking the budgeted total for the program and dividing by the overhead total (line 38)</t>
  </si>
  <si>
    <t xml:space="preserve">Revenue that is known/stable/expected.  (Example-A foundation commits to a $150,000 grant over three years/equal payments each year.  You would place $50,000 in Column H for this fiscal year.)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</si>
</sst>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38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wrapText="1"/>
    </xf>
    <xf numFmtId="38" fontId="0" fillId="0" borderId="0" xfId="0" applyNumberFormat="1" applyFill="1" applyBorder="1"/>
    <xf numFmtId="38" fontId="2" fillId="0" borderId="0" xfId="0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38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8" fontId="3" fillId="2" borderId="7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" xfId="0" applyFill="1" applyBorder="1"/>
    <xf numFmtId="164" fontId="2" fillId="0" borderId="2" xfId="1" applyNumberFormat="1" applyFont="1" applyFill="1" applyBorder="1"/>
    <xf numFmtId="164" fontId="0" fillId="3" borderId="1" xfId="1" applyNumberFormat="1" applyFont="1" applyFill="1" applyBorder="1"/>
    <xf numFmtId="10" fontId="0" fillId="0" borderId="1" xfId="2" applyNumberFormat="1" applyFont="1" applyFill="1" applyBorder="1"/>
    <xf numFmtId="44" fontId="0" fillId="0" borderId="0" xfId="1" applyFont="1" applyBorder="1"/>
    <xf numFmtId="164" fontId="0" fillId="0" borderId="0" xfId="0" applyNumberFormat="1" applyBorder="1"/>
    <xf numFmtId="44" fontId="0" fillId="0" borderId="0" xfId="0" applyNumberFormat="1" applyBorder="1"/>
    <xf numFmtId="10" fontId="0" fillId="4" borderId="1" xfId="0" applyNumberFormat="1" applyFill="1" applyBorder="1"/>
    <xf numFmtId="38" fontId="0" fillId="4" borderId="1" xfId="0" applyNumberFormat="1" applyFill="1" applyBorder="1"/>
    <xf numFmtId="164" fontId="0" fillId="4" borderId="1" xfId="1" applyNumberFormat="1" applyFont="1" applyFill="1" applyBorder="1"/>
    <xf numFmtId="164" fontId="0" fillId="0" borderId="9" xfId="0" applyNumberFormat="1" applyBorder="1"/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38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2" fillId="7" borderId="15" xfId="1" applyNumberFormat="1" applyFont="1" applyFill="1" applyBorder="1"/>
    <xf numFmtId="164" fontId="3" fillId="8" borderId="16" xfId="0" applyNumberFormat="1" applyFont="1" applyFill="1" applyBorder="1"/>
    <xf numFmtId="38" fontId="2" fillId="11" borderId="0" xfId="0" applyNumberFormat="1" applyFont="1" applyFill="1" applyBorder="1" applyAlignment="1">
      <alignment horizontal="center"/>
    </xf>
    <xf numFmtId="0" fontId="0" fillId="12" borderId="0" xfId="0" applyFill="1"/>
    <xf numFmtId="164" fontId="0" fillId="0" borderId="1" xfId="2" applyNumberFormat="1" applyFont="1" applyFill="1" applyBorder="1"/>
    <xf numFmtId="10" fontId="2" fillId="0" borderId="2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5" fillId="7" borderId="0" xfId="0" applyFont="1" applyFill="1" applyBorder="1"/>
    <xf numFmtId="0" fontId="6" fillId="8" borderId="0" xfId="0" applyFont="1" applyFill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7" xfId="0" applyFont="1" applyBorder="1"/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7" borderId="0" xfId="0" applyFill="1" applyAlignment="1">
      <alignment wrapText="1"/>
    </xf>
    <xf numFmtId="42" fontId="0" fillId="0" borderId="1" xfId="1" applyNumberFormat="1" applyFont="1" applyBorder="1"/>
    <xf numFmtId="0" fontId="2" fillId="0" borderId="19" xfId="0" applyFont="1" applyBorder="1"/>
    <xf numFmtId="0" fontId="2" fillId="0" borderId="0" xfId="0" applyFont="1"/>
    <xf numFmtId="0" fontId="2" fillId="0" borderId="3" xfId="0" applyFont="1" applyBorder="1"/>
    <xf numFmtId="0" fontId="2" fillId="0" borderId="17" xfId="0" applyFont="1" applyBorder="1"/>
    <xf numFmtId="0" fontId="2" fillId="0" borderId="6" xfId="0" applyFont="1" applyBorder="1"/>
    <xf numFmtId="0" fontId="2" fillId="7" borderId="0" xfId="0" applyFont="1" applyFill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Border="1" applyAlignment="1">
      <alignment wrapText="1"/>
    </xf>
    <xf numFmtId="0" fontId="2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2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 wrapText="1"/>
    </xf>
    <xf numFmtId="10" fontId="0" fillId="0" borderId="0" xfId="2" applyNumberFormat="1" applyFont="1" applyBorder="1"/>
    <xf numFmtId="0" fontId="3" fillId="8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10" borderId="19" xfId="0" applyFont="1" applyFill="1" applyBorder="1" applyAlignment="1">
      <alignment horizontal="right"/>
    </xf>
    <xf numFmtId="0" fontId="2" fillId="10" borderId="20" xfId="0" applyFont="1" applyFill="1" applyBorder="1" applyAlignment="1">
      <alignment horizontal="right"/>
    </xf>
    <xf numFmtId="0" fontId="2" fillId="10" borderId="22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right"/>
    </xf>
    <xf numFmtId="0" fontId="2" fillId="9" borderId="24" xfId="0" applyFont="1" applyFill="1" applyBorder="1" applyAlignment="1">
      <alignment horizontal="right"/>
    </xf>
    <xf numFmtId="0" fontId="2" fillId="9" borderId="2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110" zoomScaleNormal="110" workbookViewId="0">
      <selection activeCell="E35" sqref="E35"/>
    </sheetView>
  </sheetViews>
  <sheetFormatPr defaultColWidth="8.81640625" defaultRowHeight="14.5" x14ac:dyDescent="0.35"/>
  <cols>
    <col min="1" max="1" width="25.453125" style="3" customWidth="1"/>
    <col min="2" max="2" width="12.81640625" style="3" bestFit="1" customWidth="1"/>
    <col min="3" max="5" width="12.453125" style="3" customWidth="1"/>
    <col min="6" max="6" width="12.81640625" style="3" bestFit="1" customWidth="1"/>
    <col min="7" max="7" width="8.453125" style="3" bestFit="1" customWidth="1"/>
    <col min="8" max="8" width="14.36328125" style="3" bestFit="1" customWidth="1"/>
    <col min="9" max="9" width="14.36328125" style="3" customWidth="1"/>
    <col min="10" max="10" width="12.81640625" style="3" bestFit="1" customWidth="1"/>
    <col min="11" max="11" width="15.6328125" style="3" bestFit="1" customWidth="1"/>
    <col min="12" max="12" width="13.81640625" style="3" customWidth="1"/>
    <col min="13" max="13" width="15.36328125" style="3" bestFit="1" customWidth="1"/>
    <col min="14" max="16384" width="8.81640625" style="3"/>
  </cols>
  <sheetData>
    <row r="1" spans="1:10" ht="15" thickBot="1" x14ac:dyDescent="0.4">
      <c r="B1" s="83" t="s">
        <v>27</v>
      </c>
      <c r="C1" s="83"/>
      <c r="D1" s="83"/>
      <c r="E1" s="83"/>
      <c r="F1" s="84" t="s">
        <v>28</v>
      </c>
      <c r="G1" s="84"/>
      <c r="H1" s="84"/>
      <c r="I1" s="85"/>
    </row>
    <row r="2" spans="1:10" s="2" customFormat="1" ht="15" thickBot="1" x14ac:dyDescent="0.4">
      <c r="A2" s="13"/>
      <c r="B2" s="16" t="s">
        <v>1</v>
      </c>
      <c r="C2" s="14" t="s">
        <v>5</v>
      </c>
      <c r="D2" s="14" t="s">
        <v>25</v>
      </c>
      <c r="E2" s="17" t="s">
        <v>26</v>
      </c>
      <c r="F2" s="14" t="s">
        <v>23</v>
      </c>
      <c r="G2" s="14" t="s">
        <v>8</v>
      </c>
      <c r="H2" s="14" t="s">
        <v>52</v>
      </c>
      <c r="I2" s="14" t="s">
        <v>26</v>
      </c>
      <c r="J2" s="19" t="s">
        <v>7</v>
      </c>
    </row>
    <row r="3" spans="1:10" s="2" customFormat="1" ht="15" thickBot="1" x14ac:dyDescent="0.4">
      <c r="A3" s="15" t="s">
        <v>19</v>
      </c>
      <c r="B3" s="16"/>
      <c r="C3" s="17" t="s">
        <v>6</v>
      </c>
      <c r="D3" s="17" t="s">
        <v>6</v>
      </c>
      <c r="E3" s="17"/>
      <c r="F3" s="18" t="s">
        <v>24</v>
      </c>
      <c r="G3" s="17" t="s">
        <v>9</v>
      </c>
      <c r="H3" s="17" t="s">
        <v>22</v>
      </c>
      <c r="I3" s="17"/>
      <c r="J3" s="20" t="s">
        <v>2</v>
      </c>
    </row>
    <row r="4" spans="1:10" x14ac:dyDescent="0.35">
      <c r="A4" s="41" t="s">
        <v>20</v>
      </c>
      <c r="B4" s="4"/>
      <c r="D4"/>
      <c r="E4"/>
      <c r="F4" s="5"/>
    </row>
    <row r="5" spans="1:10" x14ac:dyDescent="0.35">
      <c r="A5" s="42" t="s">
        <v>21</v>
      </c>
      <c r="B5" s="9">
        <v>6496010</v>
      </c>
      <c r="C5" s="9">
        <f>D5*B38</f>
        <v>512345.73600707285</v>
      </c>
      <c r="D5" s="24">
        <f>B5/B37</f>
        <v>0.13662552960188609</v>
      </c>
      <c r="E5" s="43">
        <f>+B5+C5</f>
        <v>7008355.736007073</v>
      </c>
      <c r="F5" s="9">
        <v>2272373</v>
      </c>
      <c r="G5" s="9"/>
      <c r="H5" s="62">
        <v>1910252</v>
      </c>
      <c r="I5" s="62">
        <f>+F5+H5</f>
        <v>4182625</v>
      </c>
      <c r="J5" s="23">
        <f>+E5-I5</f>
        <v>2825730.736007073</v>
      </c>
    </row>
    <row r="6" spans="1:10" x14ac:dyDescent="0.35">
      <c r="A6" s="42" t="s">
        <v>21</v>
      </c>
      <c r="B6" s="9">
        <v>966391</v>
      </c>
      <c r="C6" s="9">
        <f>D6*B38</f>
        <v>76220.065573422951</v>
      </c>
      <c r="D6" s="24">
        <f>B6/B37</f>
        <v>2.0325350819579452E-2</v>
      </c>
      <c r="E6" s="43">
        <f t="shared" ref="E6:E31" si="0">+B6+C6</f>
        <v>1042611.0655734229</v>
      </c>
      <c r="F6" s="9">
        <v>421380</v>
      </c>
      <c r="G6" s="9"/>
      <c r="H6" s="62">
        <v>357840</v>
      </c>
      <c r="I6" s="62">
        <f t="shared" ref="I6:I31" si="1">+F6+H6</f>
        <v>779220</v>
      </c>
      <c r="J6" s="23">
        <f t="shared" ref="J6:J31" si="2">+E6-I6</f>
        <v>263391.06557342294</v>
      </c>
    </row>
    <row r="7" spans="1:10" x14ac:dyDescent="0.35">
      <c r="A7" s="42" t="s">
        <v>21</v>
      </c>
      <c r="B7" s="9">
        <v>1027270</v>
      </c>
      <c r="C7" s="9">
        <f>D7*B38</f>
        <v>81021.643166803275</v>
      </c>
      <c r="D7" s="24">
        <f>B7/B37</f>
        <v>2.160577151114754E-2</v>
      </c>
      <c r="E7" s="43">
        <f t="shared" si="0"/>
        <v>1108291.6431668033</v>
      </c>
      <c r="F7" s="9">
        <v>408114</v>
      </c>
      <c r="G7" s="9"/>
      <c r="H7" s="62">
        <v>207148</v>
      </c>
      <c r="I7" s="62">
        <f t="shared" si="1"/>
        <v>615262</v>
      </c>
      <c r="J7" s="23">
        <f t="shared" si="2"/>
        <v>493029.64316680329</v>
      </c>
    </row>
    <row r="8" spans="1:10" x14ac:dyDescent="0.35">
      <c r="A8" s="42" t="s">
        <v>21</v>
      </c>
      <c r="B8" s="9">
        <v>612975</v>
      </c>
      <c r="C8" s="9">
        <f>D8*B38</f>
        <v>48345.850380300442</v>
      </c>
      <c r="D8" s="24">
        <f>B8/B37</f>
        <v>1.2892226768080118E-2</v>
      </c>
      <c r="E8" s="43">
        <f t="shared" si="0"/>
        <v>661320.85038030043</v>
      </c>
      <c r="F8" s="9">
        <v>280349</v>
      </c>
      <c r="G8" s="9"/>
      <c r="H8" s="62">
        <v>142027</v>
      </c>
      <c r="I8" s="62">
        <f t="shared" si="1"/>
        <v>422376</v>
      </c>
      <c r="J8" s="23">
        <f t="shared" si="2"/>
        <v>238944.85038030043</v>
      </c>
    </row>
    <row r="9" spans="1:10" x14ac:dyDescent="0.35">
      <c r="A9" s="42" t="s">
        <v>21</v>
      </c>
      <c r="B9" s="9">
        <v>1255996</v>
      </c>
      <c r="C9" s="9">
        <f>D9*B38</f>
        <v>99061.453883528433</v>
      </c>
      <c r="D9" s="24">
        <f>B9/B37</f>
        <v>2.6416387702274249E-2</v>
      </c>
      <c r="E9" s="43">
        <f t="shared" si="0"/>
        <v>1355057.4538835285</v>
      </c>
      <c r="F9" s="9">
        <v>630864</v>
      </c>
      <c r="G9" s="9"/>
      <c r="H9" s="62">
        <v>163671</v>
      </c>
      <c r="I9" s="62">
        <f t="shared" si="1"/>
        <v>794535</v>
      </c>
      <c r="J9" s="23">
        <f t="shared" si="2"/>
        <v>560522.45388352848</v>
      </c>
    </row>
    <row r="10" spans="1:10" x14ac:dyDescent="0.35">
      <c r="A10" s="42" t="s">
        <v>21</v>
      </c>
      <c r="B10" s="9">
        <v>3706614</v>
      </c>
      <c r="C10" s="9">
        <f>D10*B38</f>
        <v>292343.74299364077</v>
      </c>
      <c r="D10" s="24">
        <f>B10/B37</f>
        <v>7.7958331464970873E-2</v>
      </c>
      <c r="E10" s="43">
        <f t="shared" si="0"/>
        <v>3998957.7429936407</v>
      </c>
      <c r="F10" s="9">
        <v>526182</v>
      </c>
      <c r="G10" s="9"/>
      <c r="H10" s="62">
        <v>3036483</v>
      </c>
      <c r="I10" s="62">
        <f t="shared" si="1"/>
        <v>3562665</v>
      </c>
      <c r="J10" s="23">
        <f t="shared" si="2"/>
        <v>436292.74299364071</v>
      </c>
    </row>
    <row r="11" spans="1:10" x14ac:dyDescent="0.35">
      <c r="A11" s="42" t="s">
        <v>21</v>
      </c>
      <c r="B11" s="9">
        <v>1093610</v>
      </c>
      <c r="C11" s="9">
        <f>D11*B38</f>
        <v>86253.934392757234</v>
      </c>
      <c r="D11" s="24">
        <f>B11/B37</f>
        <v>2.300104917140193E-2</v>
      </c>
      <c r="E11" s="43">
        <f t="shared" si="0"/>
        <v>1179863.9343927572</v>
      </c>
      <c r="F11" s="9">
        <v>521638</v>
      </c>
      <c r="G11" s="9"/>
      <c r="H11" s="62">
        <v>444417</v>
      </c>
      <c r="I11" s="62">
        <f t="shared" si="1"/>
        <v>966055</v>
      </c>
      <c r="J11" s="23">
        <f t="shared" si="2"/>
        <v>213808.93439275725</v>
      </c>
    </row>
    <row r="12" spans="1:10" x14ac:dyDescent="0.35">
      <c r="A12" s="42" t="s">
        <v>21</v>
      </c>
      <c r="B12" s="9">
        <v>610087</v>
      </c>
      <c r="C12" s="9">
        <f>D12*B38</f>
        <v>48118.071407425028</v>
      </c>
      <c r="D12" s="24">
        <f>B12/B37</f>
        <v>1.2831485708646674E-2</v>
      </c>
      <c r="E12" s="43">
        <f t="shared" si="0"/>
        <v>658205.07140742498</v>
      </c>
      <c r="F12" s="9">
        <v>221126</v>
      </c>
      <c r="G12" s="9"/>
      <c r="H12" s="62">
        <v>147134</v>
      </c>
      <c r="I12" s="62">
        <f t="shared" si="1"/>
        <v>368260</v>
      </c>
      <c r="J12" s="23">
        <f t="shared" si="2"/>
        <v>289945.07140742498</v>
      </c>
    </row>
    <row r="13" spans="1:10" x14ac:dyDescent="0.35">
      <c r="A13" s="42" t="s">
        <v>21</v>
      </c>
      <c r="B13" s="9">
        <v>749455</v>
      </c>
      <c r="C13" s="9">
        <f>D13*B38</f>
        <v>59110.142007044451</v>
      </c>
      <c r="D13" s="24">
        <f>B13/B37</f>
        <v>1.5762704535211853E-2</v>
      </c>
      <c r="E13" s="43">
        <f t="shared" si="0"/>
        <v>808565.1420070444</v>
      </c>
      <c r="F13" s="9">
        <v>77227</v>
      </c>
      <c r="G13" s="9"/>
      <c r="H13" s="62">
        <v>446207</v>
      </c>
      <c r="I13" s="62">
        <f t="shared" si="1"/>
        <v>523434</v>
      </c>
      <c r="J13" s="23">
        <f t="shared" si="2"/>
        <v>285131.1420070444</v>
      </c>
    </row>
    <row r="14" spans="1:10" x14ac:dyDescent="0.35">
      <c r="A14" s="42" t="s">
        <v>21</v>
      </c>
      <c r="B14" s="9">
        <v>4142020</v>
      </c>
      <c r="C14" s="9">
        <f>D14*B38</f>
        <v>326684.57798802893</v>
      </c>
      <c r="D14" s="24">
        <f>B14/B37</f>
        <v>8.7115887463474387E-2</v>
      </c>
      <c r="E14" s="43">
        <f t="shared" si="0"/>
        <v>4468704.5779880285</v>
      </c>
      <c r="F14" s="9">
        <v>1771540</v>
      </c>
      <c r="G14" s="9"/>
      <c r="H14" s="62">
        <v>455658</v>
      </c>
      <c r="I14" s="62">
        <f t="shared" si="1"/>
        <v>2227198</v>
      </c>
      <c r="J14" s="23">
        <f t="shared" si="2"/>
        <v>2241506.5779880285</v>
      </c>
    </row>
    <row r="15" spans="1:10" x14ac:dyDescent="0.35">
      <c r="A15" s="42" t="s">
        <v>21</v>
      </c>
      <c r="B15" s="9">
        <v>1186591</v>
      </c>
      <c r="C15" s="9">
        <f>D15*B38</f>
        <v>93587.423546818522</v>
      </c>
      <c r="D15" s="24">
        <f>B15/B37</f>
        <v>2.4956646279151607E-2</v>
      </c>
      <c r="E15" s="43">
        <f t="shared" si="0"/>
        <v>1280178.4235468186</v>
      </c>
      <c r="F15" s="9">
        <v>481884</v>
      </c>
      <c r="G15" s="9"/>
      <c r="H15" s="62">
        <v>110445</v>
      </c>
      <c r="I15" s="62">
        <f t="shared" si="1"/>
        <v>592329</v>
      </c>
      <c r="J15" s="23">
        <f t="shared" si="2"/>
        <v>687849.42354681855</v>
      </c>
    </row>
    <row r="16" spans="1:10" x14ac:dyDescent="0.35">
      <c r="A16" s="42" t="s">
        <v>21</v>
      </c>
      <c r="B16" s="9">
        <v>467507</v>
      </c>
      <c r="C16" s="9">
        <f>D16*B38</f>
        <v>36872.667684233646</v>
      </c>
      <c r="D16" s="24">
        <f>B16/B37</f>
        <v>9.8327113824623058E-3</v>
      </c>
      <c r="E16" s="43">
        <f t="shared" si="0"/>
        <v>504379.66768423363</v>
      </c>
      <c r="F16" s="9">
        <v>199740</v>
      </c>
      <c r="G16" s="9"/>
      <c r="H16" s="62">
        <v>116154</v>
      </c>
      <c r="I16" s="62">
        <f t="shared" si="1"/>
        <v>315894</v>
      </c>
      <c r="J16" s="23">
        <f t="shared" si="2"/>
        <v>188485.66768423363</v>
      </c>
    </row>
    <row r="17" spans="1:13" x14ac:dyDescent="0.35">
      <c r="A17" s="42" t="s">
        <v>21</v>
      </c>
      <c r="B17" s="9">
        <v>335187</v>
      </c>
      <c r="C17" s="9">
        <f>D17*B38</f>
        <v>26436.478733099662</v>
      </c>
      <c r="D17" s="24">
        <f>B17/B37</f>
        <v>7.0497276621599098E-3</v>
      </c>
      <c r="E17" s="43">
        <f t="shared" si="0"/>
        <v>361623.47873309965</v>
      </c>
      <c r="F17" s="9">
        <v>128318</v>
      </c>
      <c r="G17" s="9"/>
      <c r="H17" s="62">
        <v>87163</v>
      </c>
      <c r="I17" s="62">
        <f t="shared" si="1"/>
        <v>215481</v>
      </c>
      <c r="J17" s="23">
        <f t="shared" si="2"/>
        <v>146142.47873309965</v>
      </c>
    </row>
    <row r="18" spans="1:13" x14ac:dyDescent="0.35">
      <c r="A18" s="42" t="s">
        <v>21</v>
      </c>
      <c r="B18" s="9">
        <v>616603</v>
      </c>
      <c r="C18" s="9">
        <f>D18*B38</f>
        <v>48631.993771433416</v>
      </c>
      <c r="D18" s="24">
        <f>B18/B37</f>
        <v>1.2968531672382244E-2</v>
      </c>
      <c r="E18" s="43">
        <f t="shared" si="0"/>
        <v>665234.99377143336</v>
      </c>
      <c r="F18" s="9">
        <v>308382</v>
      </c>
      <c r="G18" s="9"/>
      <c r="H18" s="62">
        <v>134371</v>
      </c>
      <c r="I18" s="62">
        <f t="shared" si="1"/>
        <v>442753</v>
      </c>
      <c r="J18" s="23">
        <f t="shared" si="2"/>
        <v>222481.99377143336</v>
      </c>
    </row>
    <row r="19" spans="1:13" x14ac:dyDescent="0.35">
      <c r="A19" s="42" t="s">
        <v>21</v>
      </c>
      <c r="B19" s="9">
        <v>1061027</v>
      </c>
      <c r="C19" s="9">
        <f>D19*B38</f>
        <v>83684.085960208889</v>
      </c>
      <c r="D19" s="24">
        <f>B19/B37</f>
        <v>2.2315756256055704E-2</v>
      </c>
      <c r="E19" s="43">
        <f t="shared" si="0"/>
        <v>1144711.0859602089</v>
      </c>
      <c r="F19" s="9">
        <v>542237</v>
      </c>
      <c r="G19" s="8"/>
      <c r="H19" s="62">
        <v>178074</v>
      </c>
      <c r="I19" s="62">
        <f t="shared" si="1"/>
        <v>720311</v>
      </c>
      <c r="J19" s="23">
        <f t="shared" si="2"/>
        <v>424400.0859602089</v>
      </c>
    </row>
    <row r="20" spans="1:13" x14ac:dyDescent="0.35">
      <c r="A20" s="42" t="s">
        <v>21</v>
      </c>
      <c r="B20" s="9">
        <v>2331311</v>
      </c>
      <c r="C20" s="9">
        <f>D20*B38</f>
        <v>183872.44634112096</v>
      </c>
      <c r="D20" s="24">
        <f>B20/B37</f>
        <v>4.9032652357632253E-2</v>
      </c>
      <c r="E20" s="43">
        <f t="shared" si="0"/>
        <v>2515183.4463411211</v>
      </c>
      <c r="F20" s="9">
        <v>1212091</v>
      </c>
      <c r="G20" s="8"/>
      <c r="H20" s="62">
        <v>371119</v>
      </c>
      <c r="I20" s="62">
        <f t="shared" si="1"/>
        <v>1583210</v>
      </c>
      <c r="J20" s="23">
        <f t="shared" si="2"/>
        <v>931973.4463411211</v>
      </c>
    </row>
    <row r="21" spans="1:13" x14ac:dyDescent="0.35">
      <c r="A21" s="42" t="s">
        <v>21</v>
      </c>
      <c r="B21" s="9">
        <v>2846198</v>
      </c>
      <c r="C21" s="9">
        <f>D21*B38</f>
        <v>224482.01421054752</v>
      </c>
      <c r="D21" s="24">
        <f>B21/B37</f>
        <v>5.9861870456146007E-2</v>
      </c>
      <c r="E21" s="43">
        <f t="shared" si="0"/>
        <v>3070680.0142105473</v>
      </c>
      <c r="F21" s="9">
        <v>192600</v>
      </c>
      <c r="G21" s="8"/>
      <c r="H21" s="62">
        <v>2224908</v>
      </c>
      <c r="I21" s="62">
        <f t="shared" si="1"/>
        <v>2417508</v>
      </c>
      <c r="J21" s="23">
        <f t="shared" si="2"/>
        <v>653172.01421054732</v>
      </c>
    </row>
    <row r="22" spans="1:13" x14ac:dyDescent="0.35">
      <c r="A22" s="42" t="s">
        <v>21</v>
      </c>
      <c r="B22" s="9">
        <v>556245</v>
      </c>
      <c r="C22" s="9">
        <f>D22*B38</f>
        <v>43871.507883339807</v>
      </c>
      <c r="D22" s="24">
        <f>B22/B37</f>
        <v>1.1699068768890616E-2</v>
      </c>
      <c r="E22" s="43">
        <f t="shared" si="0"/>
        <v>600116.50788333977</v>
      </c>
      <c r="F22" s="9">
        <v>297336</v>
      </c>
      <c r="G22" s="8"/>
      <c r="H22" s="62">
        <v>88566</v>
      </c>
      <c r="I22" s="62">
        <f t="shared" si="1"/>
        <v>385902</v>
      </c>
      <c r="J22" s="23">
        <f t="shared" si="2"/>
        <v>214214.50788333977</v>
      </c>
    </row>
    <row r="23" spans="1:13" x14ac:dyDescent="0.35">
      <c r="A23" s="42" t="s">
        <v>21</v>
      </c>
      <c r="B23" s="9">
        <v>979013</v>
      </c>
      <c r="C23" s="9">
        <f>D23*B38</f>
        <v>77215.5732588916</v>
      </c>
      <c r="D23" s="24">
        <f>B23/B37</f>
        <v>2.0590819535704429E-2</v>
      </c>
      <c r="E23" s="43">
        <f t="shared" si="0"/>
        <v>1056228.5732588917</v>
      </c>
      <c r="F23" s="9">
        <v>192341</v>
      </c>
      <c r="G23" s="8"/>
      <c r="H23" s="62">
        <v>307143</v>
      </c>
      <c r="I23" s="62">
        <f t="shared" si="1"/>
        <v>499484</v>
      </c>
      <c r="J23" s="23">
        <f t="shared" si="2"/>
        <v>556744.5732588917</v>
      </c>
    </row>
    <row r="24" spans="1:13" x14ac:dyDescent="0.35">
      <c r="A24" s="42" t="s">
        <v>21</v>
      </c>
      <c r="B24" s="9">
        <v>5975300</v>
      </c>
      <c r="C24" s="9">
        <f>D24*B38</f>
        <v>471276.90326262778</v>
      </c>
      <c r="D24" s="24">
        <f>B24/B37</f>
        <v>0.12567384087003408</v>
      </c>
      <c r="E24" s="43">
        <f t="shared" si="0"/>
        <v>6446576.9032626282</v>
      </c>
      <c r="F24" s="9">
        <v>1113164</v>
      </c>
      <c r="G24" s="8"/>
      <c r="H24" s="62">
        <v>2489438</v>
      </c>
      <c r="I24" s="62">
        <f t="shared" si="1"/>
        <v>3602602</v>
      </c>
      <c r="J24" s="23">
        <f t="shared" si="2"/>
        <v>2843974.9032626282</v>
      </c>
    </row>
    <row r="25" spans="1:13" x14ac:dyDescent="0.35">
      <c r="A25" s="42" t="s">
        <v>21</v>
      </c>
      <c r="B25" s="9">
        <v>1668553</v>
      </c>
      <c r="C25" s="9">
        <f>D25*B38</f>
        <v>131600.1691579615</v>
      </c>
      <c r="D25" s="24">
        <f>B25/B37</f>
        <v>3.5093378442123069E-2</v>
      </c>
      <c r="E25" s="43">
        <f t="shared" si="0"/>
        <v>1800153.1691579614</v>
      </c>
      <c r="F25" s="9">
        <v>547944</v>
      </c>
      <c r="G25" s="8"/>
      <c r="H25" s="62">
        <v>573767</v>
      </c>
      <c r="I25" s="62">
        <f t="shared" si="1"/>
        <v>1121711</v>
      </c>
      <c r="J25" s="23">
        <f t="shared" si="2"/>
        <v>678442.16915796138</v>
      </c>
    </row>
    <row r="26" spans="1:13" x14ac:dyDescent="0.35">
      <c r="A26" s="42" t="s">
        <v>21</v>
      </c>
      <c r="B26" s="9">
        <v>861139</v>
      </c>
      <c r="C26" s="9">
        <f>D26*B38</f>
        <v>67918.752397147589</v>
      </c>
      <c r="D26" s="24">
        <f>B26/B37</f>
        <v>1.8111667305906024E-2</v>
      </c>
      <c r="E26" s="43">
        <f t="shared" si="0"/>
        <v>929057.75239714759</v>
      </c>
      <c r="F26" s="9">
        <v>670648</v>
      </c>
      <c r="G26" s="8"/>
      <c r="H26" s="62">
        <v>157193</v>
      </c>
      <c r="I26" s="62">
        <f t="shared" si="1"/>
        <v>827841</v>
      </c>
      <c r="J26" s="23">
        <f t="shared" si="2"/>
        <v>101216.75239714759</v>
      </c>
    </row>
    <row r="27" spans="1:13" x14ac:dyDescent="0.35">
      <c r="A27" s="42" t="s">
        <v>21</v>
      </c>
      <c r="B27" s="9">
        <v>770696</v>
      </c>
      <c r="C27" s="9">
        <f>D27*B38</f>
        <v>60785.437423542608</v>
      </c>
      <c r="D27" s="24">
        <f>B27/B37</f>
        <v>1.6209449979611362E-2</v>
      </c>
      <c r="E27" s="43">
        <f t="shared" si="0"/>
        <v>831481.43742354261</v>
      </c>
      <c r="F27" s="9">
        <v>369741</v>
      </c>
      <c r="G27" s="8"/>
      <c r="H27" s="62">
        <v>98600</v>
      </c>
      <c r="I27" s="62">
        <f t="shared" si="1"/>
        <v>468341</v>
      </c>
      <c r="J27" s="23">
        <f t="shared" si="2"/>
        <v>363140.43742354261</v>
      </c>
    </row>
    <row r="28" spans="1:13" x14ac:dyDescent="0.35">
      <c r="A28" s="42" t="s">
        <v>21</v>
      </c>
      <c r="B28" s="9">
        <v>2990382</v>
      </c>
      <c r="C28" s="9">
        <f>D28*B38</f>
        <v>235853.92675385394</v>
      </c>
      <c r="D28" s="24">
        <f>B28/B37</f>
        <v>6.2894380467694383E-2</v>
      </c>
      <c r="E28" s="43">
        <f t="shared" si="0"/>
        <v>3226235.9267538539</v>
      </c>
      <c r="F28" s="9">
        <v>554441</v>
      </c>
      <c r="G28" s="8"/>
      <c r="H28" s="62">
        <v>1515307</v>
      </c>
      <c r="I28" s="62">
        <f t="shared" si="1"/>
        <v>2069748</v>
      </c>
      <c r="J28" s="23">
        <f t="shared" si="2"/>
        <v>1156487.9267538539</v>
      </c>
    </row>
    <row r="29" spans="1:13" x14ac:dyDescent="0.35">
      <c r="A29" s="42" t="s">
        <v>21</v>
      </c>
      <c r="B29" s="9">
        <v>1528539</v>
      </c>
      <c r="C29" s="9">
        <f>D29*B38</f>
        <v>120557.14799861994</v>
      </c>
      <c r="D29" s="24">
        <f>B29/B37</f>
        <v>3.2148572799631986E-2</v>
      </c>
      <c r="E29" s="43">
        <f t="shared" si="0"/>
        <v>1649096.1479986198</v>
      </c>
      <c r="F29" s="9">
        <v>305728</v>
      </c>
      <c r="G29" s="8"/>
      <c r="H29" s="62">
        <v>183141</v>
      </c>
      <c r="I29" s="62">
        <f t="shared" si="1"/>
        <v>488869</v>
      </c>
      <c r="J29" s="23">
        <f t="shared" si="2"/>
        <v>1160227.1479986198</v>
      </c>
    </row>
    <row r="30" spans="1:13" x14ac:dyDescent="0.35">
      <c r="A30" s="42" t="s">
        <v>21</v>
      </c>
      <c r="B30" s="9">
        <v>747734</v>
      </c>
      <c r="C30" s="9">
        <f>D30*B38</f>
        <v>58974.405299177895</v>
      </c>
      <c r="D30" s="24">
        <f>B30/B37</f>
        <v>1.5726508079780772E-2</v>
      </c>
      <c r="E30" s="43">
        <f t="shared" si="0"/>
        <v>806708.40529917786</v>
      </c>
      <c r="F30" s="9">
        <v>0</v>
      </c>
      <c r="G30" s="8"/>
      <c r="H30" s="62">
        <v>631245</v>
      </c>
      <c r="I30" s="62">
        <f t="shared" si="1"/>
        <v>631245</v>
      </c>
      <c r="J30" s="23">
        <f t="shared" si="2"/>
        <v>175463.40529917786</v>
      </c>
    </row>
    <row r="31" spans="1:13" x14ac:dyDescent="0.35">
      <c r="A31" s="42" t="s">
        <v>21</v>
      </c>
      <c r="B31" s="9">
        <v>1963639</v>
      </c>
      <c r="C31" s="9">
        <f>D31*B38</f>
        <v>154873.8485173503</v>
      </c>
      <c r="D31" s="24">
        <f>B31/B37</f>
        <v>4.1299692937960077E-2</v>
      </c>
      <c r="E31" s="43">
        <f t="shared" si="0"/>
        <v>2118512.8485173504</v>
      </c>
      <c r="F31" s="9">
        <v>0</v>
      </c>
      <c r="G31" s="8"/>
      <c r="H31" s="62">
        <v>541588</v>
      </c>
      <c r="I31" s="62">
        <f t="shared" si="1"/>
        <v>541588</v>
      </c>
      <c r="J31" s="23">
        <f t="shared" si="2"/>
        <v>1576924.8485173504</v>
      </c>
    </row>
    <row r="32" spans="1:13" x14ac:dyDescent="0.35">
      <c r="A32" s="37"/>
      <c r="B32" s="9"/>
      <c r="C32" s="29"/>
      <c r="D32" s="28"/>
      <c r="E32" s="8"/>
      <c r="F32" s="9"/>
      <c r="G32" s="8"/>
      <c r="H32" s="8"/>
      <c r="I32" s="8"/>
      <c r="J32" s="23"/>
      <c r="K32" s="25"/>
      <c r="M32" s="27"/>
    </row>
    <row r="33" spans="1:12" x14ac:dyDescent="0.35">
      <c r="A33" s="37"/>
      <c r="B33" s="9"/>
      <c r="C33" s="30"/>
      <c r="D33" s="30"/>
      <c r="E33" s="8"/>
      <c r="F33" s="9"/>
      <c r="G33" s="8"/>
      <c r="H33" s="8"/>
      <c r="I33" s="8"/>
      <c r="J33" s="21"/>
      <c r="K33" s="25"/>
    </row>
    <row r="34" spans="1:12" ht="15" thickBot="1" x14ac:dyDescent="0.4">
      <c r="A34" s="6"/>
      <c r="B34" s="11"/>
      <c r="C34" s="1"/>
      <c r="F34" s="11"/>
      <c r="G34" s="10"/>
      <c r="H34" s="10"/>
      <c r="I34" s="10"/>
      <c r="J34" s="12"/>
      <c r="K34" s="25"/>
      <c r="L34" s="26"/>
    </row>
    <row r="35" spans="1:12" ht="15" thickBot="1" x14ac:dyDescent="0.4">
      <c r="A35" s="7" t="s">
        <v>4</v>
      </c>
      <c r="B35" s="22">
        <f>SUM(B5:B33)</f>
        <v>47546092</v>
      </c>
      <c r="C35" s="22">
        <f>SUM(C5:C33)</f>
        <v>3749999.9999999995</v>
      </c>
      <c r="D35" s="44">
        <f>SUM(D5:D33)</f>
        <v>1</v>
      </c>
      <c r="E35" s="22">
        <f>SUM(E5:E31)</f>
        <v>51296092</v>
      </c>
      <c r="F35" s="22">
        <f>SUM(F5:F33)</f>
        <v>14247388</v>
      </c>
      <c r="G35" s="22">
        <f t="shared" ref="G35" si="3">SUM(G5:G33)</f>
        <v>0</v>
      </c>
      <c r="H35" s="22">
        <f>SUM(H5:H33)</f>
        <v>17119059</v>
      </c>
      <c r="I35" s="22">
        <f>SUM(I5:I33)</f>
        <v>31366447</v>
      </c>
      <c r="J35" s="22">
        <f>SUM(J5:J33)</f>
        <v>19929645.000000004</v>
      </c>
      <c r="K35" s="25"/>
      <c r="L35" s="27"/>
    </row>
    <row r="36" spans="1:12" ht="15" thickBot="1" x14ac:dyDescent="0.4">
      <c r="B36" s="26"/>
      <c r="C36" s="26"/>
      <c r="D36" s="26"/>
      <c r="E36" s="26"/>
      <c r="F36" s="26"/>
      <c r="J36" s="34"/>
      <c r="K36" s="27"/>
    </row>
    <row r="37" spans="1:12" ht="15" thickBot="1" x14ac:dyDescent="0.4">
      <c r="A37" s="33" t="s">
        <v>10</v>
      </c>
      <c r="B37" s="31">
        <f>B35</f>
        <v>47546092</v>
      </c>
      <c r="C37" s="26"/>
      <c r="D37" s="26"/>
      <c r="E37" s="26"/>
      <c r="F37" s="26"/>
      <c r="G37" s="92" t="s">
        <v>13</v>
      </c>
      <c r="H37" s="93"/>
      <c r="I37" s="93"/>
      <c r="J37" s="94"/>
    </row>
    <row r="38" spans="1:12" ht="15" thickBot="1" x14ac:dyDescent="0.4">
      <c r="A38" s="32" t="s">
        <v>11</v>
      </c>
      <c r="B38" s="31">
        <v>3750000</v>
      </c>
      <c r="C38" s="82"/>
      <c r="D38" s="26"/>
      <c r="E38" s="26"/>
      <c r="F38" s="26"/>
      <c r="G38" s="89" t="s">
        <v>0</v>
      </c>
      <c r="H38" s="90"/>
      <c r="I38" s="91"/>
      <c r="J38" s="35">
        <v>5119559</v>
      </c>
    </row>
    <row r="39" spans="1:12" x14ac:dyDescent="0.35">
      <c r="A39" s="38"/>
      <c r="B39" s="26"/>
      <c r="C39" s="26"/>
      <c r="D39" s="26"/>
      <c r="E39" s="26"/>
      <c r="F39" s="26"/>
      <c r="G39" s="89" t="s">
        <v>12</v>
      </c>
      <c r="H39" s="90"/>
      <c r="I39" s="91"/>
      <c r="J39" s="35">
        <v>5580721</v>
      </c>
    </row>
    <row r="40" spans="1:12" x14ac:dyDescent="0.35">
      <c r="G40" s="98" t="s">
        <v>14</v>
      </c>
      <c r="H40" s="99"/>
      <c r="I40" s="100"/>
      <c r="J40" s="35"/>
    </row>
    <row r="41" spans="1:12" x14ac:dyDescent="0.35">
      <c r="G41" s="98" t="s">
        <v>15</v>
      </c>
      <c r="H41" s="99"/>
      <c r="I41" s="100"/>
      <c r="J41" s="36">
        <v>710208</v>
      </c>
      <c r="K41" s="26"/>
    </row>
    <row r="42" spans="1:12" ht="15" thickBot="1" x14ac:dyDescent="0.4">
      <c r="G42" s="98" t="s">
        <v>16</v>
      </c>
      <c r="H42" s="99"/>
      <c r="I42" s="100"/>
      <c r="J42" s="36"/>
    </row>
    <row r="43" spans="1:12" ht="15" thickBot="1" x14ac:dyDescent="0.4">
      <c r="G43" s="95" t="s">
        <v>18</v>
      </c>
      <c r="H43" s="96"/>
      <c r="I43" s="97"/>
      <c r="J43" s="39">
        <f>SUM(J38:J42)</f>
        <v>11410488</v>
      </c>
    </row>
    <row r="44" spans="1:12" ht="15" thickBot="1" x14ac:dyDescent="0.4">
      <c r="G44" s="86" t="s">
        <v>17</v>
      </c>
      <c r="H44" s="87"/>
      <c r="I44" s="88"/>
      <c r="J44" s="40">
        <f>J35-J43</f>
        <v>8519157.0000000037</v>
      </c>
    </row>
  </sheetData>
  <mergeCells count="10">
    <mergeCell ref="B1:E1"/>
    <mergeCell ref="F1:I1"/>
    <mergeCell ref="G44:I44"/>
    <mergeCell ref="G39:I39"/>
    <mergeCell ref="G37:J37"/>
    <mergeCell ref="G43:I43"/>
    <mergeCell ref="G38:I38"/>
    <mergeCell ref="G40:I40"/>
    <mergeCell ref="G41:I41"/>
    <mergeCell ref="G42:I42"/>
  </mergeCells>
  <phoneticPr fontId="4" type="noConversion"/>
  <printOptions horizontalCentered="1" verticalCentered="1"/>
  <pageMargins left="0.2" right="0.2" top="0.74" bottom="0.85" header="0.24" footer="0.23"/>
  <pageSetup scale="69" orientation="landscape" r:id="rId1"/>
  <headerFooter>
    <oddHeader>&amp;C&amp;"Calibri,Regular"&amp;K000000Example of Donor Impact Portfolio
GAP Analysis</oddHeader>
    <oddFooter>&amp;C&amp;"Calibri,Regular"&amp;K000000June 2018&amp;R&amp;"Calibri,Regular"&amp;10&amp;K000000Prepared by:
Richard Perry, Veritus Group
t. 212-300-7762</oddFooter>
  </headerFooter>
  <ignoredErrors>
    <ignoredError sqref="E3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4" sqref="D14"/>
    </sheetView>
  </sheetViews>
  <sheetFormatPr defaultColWidth="8.81640625" defaultRowHeight="14.5" x14ac:dyDescent="0.35"/>
  <cols>
    <col min="2" max="2" width="9.1796875" style="48"/>
    <col min="3" max="3" width="28" bestFit="1" customWidth="1"/>
    <col min="4" max="4" width="63.453125" style="47" customWidth="1"/>
    <col min="5" max="5" width="0.453125" customWidth="1"/>
    <col min="6" max="6" width="9.1796875" hidden="1" customWidth="1"/>
    <col min="7" max="7" width="13.453125" bestFit="1" customWidth="1"/>
  </cols>
  <sheetData>
    <row r="1" spans="1:4" x14ac:dyDescent="0.35">
      <c r="A1" s="45" t="s">
        <v>29</v>
      </c>
      <c r="B1" s="45" t="s">
        <v>30</v>
      </c>
      <c r="C1" s="45" t="s">
        <v>31</v>
      </c>
      <c r="D1" s="46" t="s">
        <v>32</v>
      </c>
    </row>
    <row r="2" spans="1:4" ht="19" thickBot="1" x14ac:dyDescent="0.5">
      <c r="A2" s="79"/>
      <c r="B2" s="79"/>
      <c r="C2" s="80" t="s">
        <v>34</v>
      </c>
      <c r="D2" s="81"/>
    </row>
    <row r="3" spans="1:4" ht="15" thickBot="1" x14ac:dyDescent="0.4">
      <c r="A3" s="63" t="s">
        <v>33</v>
      </c>
      <c r="B3" s="69">
        <v>3</v>
      </c>
      <c r="C3" s="59" t="s">
        <v>20</v>
      </c>
      <c r="D3" s="60" t="s">
        <v>35</v>
      </c>
    </row>
    <row r="4" spans="1:4" x14ac:dyDescent="0.35">
      <c r="A4" s="64"/>
    </row>
    <row r="5" spans="1:4" ht="19" thickBot="1" x14ac:dyDescent="0.5">
      <c r="A5" s="76"/>
      <c r="B5" s="77"/>
      <c r="C5" s="51" t="s">
        <v>46</v>
      </c>
      <c r="D5" s="78"/>
    </row>
    <row r="6" spans="1:4" x14ac:dyDescent="0.35">
      <c r="A6" s="65" t="s">
        <v>36</v>
      </c>
      <c r="B6" s="70">
        <v>2</v>
      </c>
      <c r="C6" s="52" t="s">
        <v>1</v>
      </c>
      <c r="D6" s="53" t="s">
        <v>63</v>
      </c>
    </row>
    <row r="7" spans="1:4" x14ac:dyDescent="0.35">
      <c r="A7" s="66" t="s">
        <v>37</v>
      </c>
      <c r="B7" s="71" t="s">
        <v>47</v>
      </c>
      <c r="C7" s="49" t="s">
        <v>38</v>
      </c>
      <c r="D7" s="54" t="s">
        <v>39</v>
      </c>
    </row>
    <row r="8" spans="1:4" ht="43.5" x14ac:dyDescent="0.35">
      <c r="A8" s="66" t="s">
        <v>40</v>
      </c>
      <c r="B8" s="72" t="s">
        <v>47</v>
      </c>
      <c r="C8" s="49" t="s">
        <v>41</v>
      </c>
      <c r="D8" s="54" t="s">
        <v>64</v>
      </c>
    </row>
    <row r="9" spans="1:4" ht="15" thickBot="1" x14ac:dyDescent="0.4">
      <c r="A9" s="67" t="s">
        <v>42</v>
      </c>
      <c r="B9" s="73">
        <v>2</v>
      </c>
      <c r="C9" s="55" t="s">
        <v>26</v>
      </c>
      <c r="D9" s="56" t="s">
        <v>43</v>
      </c>
    </row>
    <row r="10" spans="1:4" x14ac:dyDescent="0.35">
      <c r="A10" s="64"/>
    </row>
    <row r="11" spans="1:4" ht="19" thickBot="1" x14ac:dyDescent="0.5">
      <c r="A11" s="68"/>
      <c r="B11" s="74"/>
      <c r="C11" s="50" t="s">
        <v>28</v>
      </c>
      <c r="D11" s="61"/>
    </row>
    <row r="12" spans="1:4" ht="29" x14ac:dyDescent="0.35">
      <c r="A12" s="65" t="s">
        <v>44</v>
      </c>
      <c r="B12" s="70" t="s">
        <v>47</v>
      </c>
      <c r="C12" s="57" t="s">
        <v>45</v>
      </c>
      <c r="D12" s="53" t="s">
        <v>49</v>
      </c>
    </row>
    <row r="13" spans="1:4" ht="45.75" customHeight="1" x14ac:dyDescent="0.35">
      <c r="A13" s="66" t="s">
        <v>48</v>
      </c>
      <c r="B13" s="72" t="s">
        <v>47</v>
      </c>
      <c r="C13" s="3" t="s">
        <v>50</v>
      </c>
      <c r="D13" s="54" t="s">
        <v>51</v>
      </c>
    </row>
    <row r="14" spans="1:4" ht="43.5" x14ac:dyDescent="0.35">
      <c r="A14" s="66" t="s">
        <v>53</v>
      </c>
      <c r="B14" s="72" t="s">
        <v>47</v>
      </c>
      <c r="C14" s="3" t="s">
        <v>54</v>
      </c>
      <c r="D14" s="54" t="s">
        <v>65</v>
      </c>
    </row>
    <row r="15" spans="1:4" x14ac:dyDescent="0.35">
      <c r="A15" s="66" t="s">
        <v>58</v>
      </c>
      <c r="B15" s="72" t="s">
        <v>59</v>
      </c>
      <c r="C15" s="12" t="s">
        <v>26</v>
      </c>
      <c r="D15" s="54" t="s">
        <v>60</v>
      </c>
    </row>
    <row r="16" spans="1:4" ht="29" x14ac:dyDescent="0.35">
      <c r="A16" s="66" t="s">
        <v>61</v>
      </c>
      <c r="B16" s="72" t="s">
        <v>47</v>
      </c>
      <c r="C16" s="3" t="s">
        <v>3</v>
      </c>
      <c r="D16" s="54" t="s">
        <v>55</v>
      </c>
    </row>
    <row r="17" spans="1:7" ht="15" thickBot="1" x14ac:dyDescent="0.4">
      <c r="A17" s="67"/>
      <c r="B17" s="73"/>
      <c r="C17" s="58"/>
      <c r="D17" s="56"/>
    </row>
    <row r="18" spans="1:7" x14ac:dyDescent="0.35">
      <c r="A18" s="49"/>
      <c r="B18" s="72"/>
      <c r="C18" s="3"/>
      <c r="D18" s="75"/>
    </row>
    <row r="19" spans="1:7" x14ac:dyDescent="0.35">
      <c r="A19" s="66" t="s">
        <v>33</v>
      </c>
      <c r="B19" s="72">
        <v>37</v>
      </c>
      <c r="C19" s="3" t="s">
        <v>10</v>
      </c>
      <c r="D19" s="54" t="s">
        <v>56</v>
      </c>
    </row>
    <row r="20" spans="1:7" ht="15" thickBot="1" x14ac:dyDescent="0.4">
      <c r="A20" s="67" t="s">
        <v>33</v>
      </c>
      <c r="B20" s="73">
        <v>38</v>
      </c>
      <c r="C20" s="58" t="s">
        <v>11</v>
      </c>
      <c r="D20" s="56" t="s">
        <v>57</v>
      </c>
    </row>
    <row r="23" spans="1:7" ht="29.5" thickBot="1" x14ac:dyDescent="0.4">
      <c r="D23" s="47" t="s">
        <v>62</v>
      </c>
    </row>
    <row r="24" spans="1:7" x14ac:dyDescent="0.35">
      <c r="D24" s="104" t="s">
        <v>13</v>
      </c>
      <c r="E24" s="105"/>
      <c r="F24" s="105"/>
      <c r="G24" s="106"/>
    </row>
    <row r="25" spans="1:7" x14ac:dyDescent="0.35">
      <c r="D25" s="107" t="s">
        <v>0</v>
      </c>
      <c r="E25" s="108"/>
      <c r="F25" s="109"/>
      <c r="G25" s="35">
        <v>5119559</v>
      </c>
    </row>
    <row r="26" spans="1:7" x14ac:dyDescent="0.35">
      <c r="D26" s="107" t="s">
        <v>12</v>
      </c>
      <c r="E26" s="108"/>
      <c r="F26" s="109"/>
      <c r="G26" s="35">
        <v>5580721</v>
      </c>
    </row>
    <row r="27" spans="1:7" x14ac:dyDescent="0.35">
      <c r="D27" s="101" t="s">
        <v>14</v>
      </c>
      <c r="E27" s="102"/>
      <c r="F27" s="103"/>
      <c r="G27" s="35"/>
    </row>
    <row r="28" spans="1:7" x14ac:dyDescent="0.35">
      <c r="D28" s="101" t="s">
        <v>15</v>
      </c>
      <c r="E28" s="102"/>
      <c r="F28" s="103"/>
      <c r="G28" s="36">
        <v>710208</v>
      </c>
    </row>
    <row r="29" spans="1:7" ht="15" thickBot="1" x14ac:dyDescent="0.4">
      <c r="D29" s="101" t="s">
        <v>16</v>
      </c>
      <c r="E29" s="102"/>
      <c r="F29" s="103"/>
      <c r="G29" s="36"/>
    </row>
    <row r="30" spans="1:7" ht="15" thickBot="1" x14ac:dyDescent="0.4">
      <c r="D30" s="95" t="s">
        <v>18</v>
      </c>
      <c r="E30" s="96"/>
      <c r="F30" s="97"/>
      <c r="G30" s="39">
        <f>SUM(G25:G29)</f>
        <v>11410488</v>
      </c>
    </row>
    <row r="31" spans="1:7" ht="15" thickBot="1" x14ac:dyDescent="0.4">
      <c r="D31" s="86" t="s">
        <v>17</v>
      </c>
      <c r="E31" s="87"/>
      <c r="F31" s="88"/>
      <c r="G31" s="40">
        <f>G21-G30</f>
        <v>-11410488</v>
      </c>
    </row>
  </sheetData>
  <mergeCells count="8">
    <mergeCell ref="D29:F29"/>
    <mergeCell ref="D30:F30"/>
    <mergeCell ref="D31:F31"/>
    <mergeCell ref="D24:G24"/>
    <mergeCell ref="D25:F25"/>
    <mergeCell ref="D26:F26"/>
    <mergeCell ref="D27:F27"/>
    <mergeCell ref="D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Donor Impact Portfolio</vt:lpstr>
      <vt:lpstr>DIP Definitions</vt:lpstr>
      <vt:lpstr>'Donor Impact Portfolio'!Print_Area</vt:lpstr>
    </vt:vector>
  </TitlesOfParts>
  <Manager/>
  <Company>Veritus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Perry</dc:creator>
  <cp:keywords/>
  <dc:description/>
  <cp:lastModifiedBy>David Cupps</cp:lastModifiedBy>
  <cp:lastPrinted>2018-08-06T00:23:19Z</cp:lastPrinted>
  <dcterms:created xsi:type="dcterms:W3CDTF">2011-08-03T03:56:41Z</dcterms:created>
  <dcterms:modified xsi:type="dcterms:W3CDTF">2018-11-21T19:09:25Z</dcterms:modified>
  <cp:category/>
</cp:coreProperties>
</file>